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orthernstar365-my.sharepoint.com/personal/rmcdonald_northernstar_org/Documents/Desktop/New folder/Scorecards/"/>
    </mc:Choice>
  </mc:AlternateContent>
  <xr:revisionPtr revIDLastSave="255" documentId="13_ncr:1_{35E9E2CF-E9A3-4793-A167-BE7F1972BDF8}" xr6:coauthVersionLast="47" xr6:coauthVersionMax="47" xr10:uidLastSave="{E091152A-766C-44C6-A805-23263E53690E}"/>
  <bookViews>
    <workbookView xWindow="-98" yWindow="-98" windowWidth="20715" windowHeight="13276" activeTab="2" xr2:uid="{00000000-000D-0000-FFFF-FFFF00000000}"/>
  </bookViews>
  <sheets>
    <sheet name="Setup &amp; Instructions" sheetId="5" r:id="rId1"/>
    <sheet name="Scorecard" sheetId="4" r:id="rId2"/>
    <sheet name="Data Entry" sheetId="1" r:id="rId3"/>
  </sheets>
  <definedNames>
    <definedName name="build_adds">'Data Entry'!#REF!</definedName>
    <definedName name="build_auto_gold">'Data Entry'!#REF!</definedName>
    <definedName name="build_auto_silver">'Data Entry'!#REF!</definedName>
    <definedName name="build_bronze">'Data Entry'!#REF!</definedName>
    <definedName name="build_bronze_score">'Data Entry'!#REF!</definedName>
    <definedName name="build_drops">'Data Entry'!#REF!</definedName>
    <definedName name="build_event_date">'Data Entry'!#REF!</definedName>
    <definedName name="build_final_membership">'Data Entry'!#REF!</definedName>
    <definedName name="build_gain">'Data Entry'!#REF!</definedName>
    <definedName name="build_gold">'Data Entry'!#REF!</definedName>
    <definedName name="build_gold_percent">'Data Entry'!#REF!</definedName>
    <definedName name="build_gold_score">'Data Entry'!#REF!</definedName>
    <definedName name="build_growth_percent">'Data Entry'!#REF!</definedName>
    <definedName name="Build_Is_Bronze">'Data Entry'!#REF!</definedName>
    <definedName name="Build_is_Silver">'Data Entry'!#REF!</definedName>
    <definedName name="build_silver">'Data Entry'!#REF!</definedName>
    <definedName name="build_silver_score">'Data Entry'!#REF!</definedName>
    <definedName name="DistrictName" localSheetId="0">'Setup &amp; Instructions'!$C$7</definedName>
    <definedName name="DistrictName">#REF!</definedName>
    <definedName name="_xlnm.Print_Titles" localSheetId="2">'Data Entry'!#REF!</definedName>
    <definedName name="RECHARTER_CALC">'Data Entry'!#REF!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G27" i="1" s="1"/>
  <c r="F27" i="1" s="1"/>
  <c r="G39" i="1"/>
  <c r="F39" i="1" s="1"/>
  <c r="E39" i="1" s="1"/>
  <c r="G33" i="1"/>
  <c r="F33" i="1" s="1"/>
  <c r="E33" i="1" s="1"/>
  <c r="D25" i="1"/>
  <c r="F21" i="1" s="1"/>
  <c r="A4" i="1"/>
  <c r="A3" i="1"/>
  <c r="G52" i="1"/>
  <c r="H21" i="4" s="1"/>
  <c r="D45" i="1"/>
  <c r="G43" i="1" s="1"/>
  <c r="F43" i="1" s="1"/>
  <c r="E43" i="1" s="1"/>
  <c r="G17" i="1"/>
  <c r="G12" i="1"/>
  <c r="F12" i="1" s="1"/>
  <c r="E27" i="1" l="1"/>
  <c r="E21" i="1"/>
  <c r="G21" i="1"/>
  <c r="F17" i="1"/>
  <c r="E17" i="1" s="1"/>
  <c r="E12" i="1"/>
  <c r="G51" i="1" l="1"/>
  <c r="H19" i="4" s="1"/>
  <c r="A2" i="4" l="1"/>
</calcChain>
</file>

<file path=xl/sharedStrings.xml><?xml version="1.0" encoding="utf-8"?>
<sst xmlns="http://schemas.openxmlformats.org/spreadsheetml/2006/main" count="136" uniqueCount="121">
  <si>
    <t>Objective</t>
  </si>
  <si>
    <t>Bronze Points</t>
  </si>
  <si>
    <t>Silver Points</t>
  </si>
  <si>
    <t>Gold Points</t>
  </si>
  <si>
    <t>Parameter</t>
  </si>
  <si>
    <t>User
Input</t>
  </si>
  <si>
    <t>Planning and Budget</t>
  </si>
  <si>
    <t>Membership</t>
  </si>
  <si>
    <t>Voulnteer Leadership</t>
  </si>
  <si>
    <t>Program</t>
  </si>
  <si>
    <t>Enter District Name</t>
  </si>
  <si>
    <t>Item</t>
  </si>
  <si>
    <t>Bronze Level</t>
  </si>
  <si>
    <t>Silver Level</t>
  </si>
  <si>
    <t>Gold Level</t>
  </si>
  <si>
    <t>Total Points:</t>
  </si>
  <si>
    <t>#1</t>
  </si>
  <si>
    <t xml:space="preserve"> </t>
  </si>
  <si>
    <t>#2</t>
  </si>
  <si>
    <t>#3</t>
  </si>
  <si>
    <r>
      <t xml:space="preserve">Retention: </t>
    </r>
    <r>
      <rPr>
        <sz val="10"/>
        <rFont val="Arial"/>
        <family val="2"/>
      </rPr>
      <t xml:space="preserve"> Retain a significant percentage of youth members.</t>
    </r>
  </si>
  <si>
    <t>#4</t>
  </si>
  <si>
    <t>#5</t>
  </si>
  <si>
    <t>#7</t>
  </si>
  <si>
    <t>#8</t>
  </si>
  <si>
    <t>Volunteer Leadership</t>
  </si>
  <si>
    <t xml:space="preserve">                                 Total points earned:         </t>
  </si>
  <si>
    <t>Date _____________________</t>
  </si>
  <si>
    <t>Additional Instructions</t>
  </si>
  <si>
    <t>Enter Crew Number</t>
  </si>
  <si>
    <t>Reregister 60% of eligible members.</t>
  </si>
  <si>
    <t>Reregister 75% of eligible members.</t>
  </si>
  <si>
    <t>Conduct at least four activities including a Tier II or Tier III adventure.</t>
  </si>
  <si>
    <t>Conduct at least five activities and at least 50% of youth participate in a Tier II or Tier III adventure.</t>
  </si>
  <si>
    <t>Conduct at least six activities and at least 50% of youth participate in a Tier II or Tier III adventure.</t>
  </si>
  <si>
    <t>Have a president, vice president, secretary, and treasurer leading the crew.</t>
  </si>
  <si>
    <t>Achieve Bronze, plus officers meet at least six times. The crew conducts officer training.</t>
  </si>
  <si>
    <t>Achieve Silver level, plus each crew activity has a youth leader.</t>
  </si>
  <si>
    <t>Advisor _______________________________________________________</t>
  </si>
  <si>
    <t>Crew President ________________________________________________</t>
  </si>
  <si>
    <t>5.  Sheets are designed to be printed without additional formatting.</t>
  </si>
  <si>
    <t>Reregister 50% of eligible members.</t>
  </si>
  <si>
    <t>Enter Crew Information …</t>
  </si>
  <si>
    <t>Have a membership growth plan that includes a recruitment activity or use a personalized invitation method.</t>
  </si>
  <si>
    <r>
      <t xml:space="preserve">Adventure: </t>
    </r>
    <r>
      <rPr>
        <sz val="10"/>
        <rFont val="Arial"/>
        <family val="2"/>
      </rPr>
      <t xml:space="preserve"> Conduct regular activities including a Tier II or Tier III adventure. (Alternative activities to satisfy travel restrictions may be approved by the council).</t>
    </r>
  </si>
  <si>
    <r>
      <t>Leadership:</t>
    </r>
    <r>
      <rPr>
        <sz val="10"/>
        <rFont val="Arial"/>
        <family val="2"/>
      </rPr>
      <t xml:space="preserve">  Develop youth who will provide leadership to crew meetings and activities. (Virtual/remote meetings are acceptable.)</t>
    </r>
  </si>
  <si>
    <t>Achieve Bronze, and either increase youth members or have at least 5 members.</t>
  </si>
  <si>
    <t>Achieve Silver, and either increase youth members by 10% or have at least 20 members.</t>
  </si>
  <si>
    <r>
      <t xml:space="preserve">Trained leadership: </t>
    </r>
    <r>
      <rPr>
        <sz val="10"/>
        <rFont val="Arial"/>
        <family val="2"/>
      </rPr>
      <t>Have trained and engaged leaders at all levels.  All leaders are required to have youth protection training.</t>
    </r>
  </si>
  <si>
    <t>Have at least one registered Associate Advisor.</t>
  </si>
  <si>
    <t>Advisor and Committee Chair have completed position-specific training.</t>
  </si>
  <si>
    <t>Achieve Silver, plus Crew committee meets at least six times during the year to review program plans and finances.</t>
  </si>
  <si>
    <t>Unit Budget: Have a budget that is reviewed regularly by the Crew committee, following BSA policies relating to fundraising.</t>
  </si>
  <si>
    <r>
      <t xml:space="preserve">Leadership and family engagement: </t>
    </r>
    <r>
      <rPr>
        <sz val="10"/>
        <rFont val="Arial"/>
        <family val="2"/>
      </rPr>
      <t>The Crew is proactive in recruiting sufficient leaders and communicates regularly with parents.</t>
    </r>
  </si>
  <si>
    <r>
      <rPr>
        <b/>
        <sz val="10"/>
        <rFont val="Arial"/>
        <family val="2"/>
      </rPr>
      <t>Gold:</t>
    </r>
    <r>
      <rPr>
        <sz val="10"/>
        <rFont val="Arial"/>
        <family val="2"/>
      </rPr>
      <t xml:space="preserve">  Earn at least 1,200 points</t>
    </r>
  </si>
  <si>
    <r>
      <rPr>
        <b/>
        <sz val="10"/>
        <rFont val="Arial"/>
        <family val="2"/>
      </rPr>
      <t>Bronze:</t>
    </r>
    <r>
      <rPr>
        <sz val="10"/>
        <rFont val="Arial"/>
        <family val="2"/>
      </rPr>
      <t xml:space="preserve">  Earn at least 400 points</t>
    </r>
  </si>
  <si>
    <r>
      <rPr>
        <b/>
        <sz val="10"/>
        <rFont val="Arial"/>
        <family val="2"/>
      </rPr>
      <t>Silver:</t>
    </r>
    <r>
      <rPr>
        <sz val="10"/>
        <rFont val="Arial"/>
        <family val="2"/>
      </rPr>
      <t xml:space="preserve">  Earn at least 800 points</t>
    </r>
  </si>
  <si>
    <t>#6</t>
  </si>
  <si>
    <t>Northern Star Scouting</t>
  </si>
  <si>
    <t>"Method for annual planning and continuous improvement"</t>
  </si>
  <si>
    <t>The Crew completes a yearly budget outlining approved expendatures and income by 8/15.</t>
  </si>
  <si>
    <t>Achieve Bronze and Program plan addresses dates/plan for objectives #2 and #5</t>
  </si>
  <si>
    <t>2023-2024 Northern Star Scouting's Roadmap to Unit Success</t>
  </si>
  <si>
    <t>Program Planning:  Have a program plan that is reviewed by the Crew committee, following BSA policies.</t>
  </si>
  <si>
    <t>Have an annual program plan and membership plan adopted and submitted to the Council by 8/15</t>
  </si>
  <si>
    <t>Achieve Bronze and have finance/budget policies outlining processes and procedures for the Crew finances.</t>
  </si>
  <si>
    <t>Achieve Silver, and one adult has taken Northern Star's Unit Finance Training.</t>
  </si>
  <si>
    <r>
      <t xml:space="preserve">Building Venturing:  </t>
    </r>
    <r>
      <rPr>
        <sz val="10"/>
        <rFont val="Arial"/>
        <family val="2"/>
      </rPr>
      <t>Recruit new youth in order to grow membership.</t>
    </r>
  </si>
  <si>
    <t>Achieve Bronze and adds at least one new registered adult</t>
  </si>
  <si>
    <t>Achieve Silver and have at least 10 adults registered in the Crew</t>
  </si>
  <si>
    <t>Achieve Silver, plus one adult leader has completed Wood Badge within 5 years.</t>
  </si>
  <si>
    <t>Achieve Bronze, plus 75% of leaders have completed position-specific training.</t>
  </si>
  <si>
    <t>This form should be turned in to your Commissioner or District Executive.</t>
  </si>
  <si>
    <t>2023-2024 Data Entry Tool</t>
  </si>
  <si>
    <r>
      <rPr>
        <b/>
        <sz val="10"/>
        <rFont val="Calibri"/>
        <family val="2"/>
      </rPr>
      <t xml:space="preserve">Planning: </t>
    </r>
    <r>
      <rPr>
        <sz val="10"/>
        <rFont val="Calibri"/>
        <family val="2"/>
      </rPr>
      <t xml:space="preserve"> Have a program plan that is regularly reviewed by the committee, and it follows BSA policies.</t>
    </r>
  </si>
  <si>
    <r>
      <rPr>
        <i/>
        <sz val="10"/>
        <color rgb="FF000000"/>
        <rFont val="Calibri"/>
        <family val="2"/>
      </rPr>
      <t xml:space="preserve">Yes/No: </t>
    </r>
    <r>
      <rPr>
        <sz val="10"/>
        <color indexed="8"/>
        <rFont val="Calibri"/>
        <family val="2"/>
      </rPr>
      <t>At least one leader has taken the NSS finance class</t>
    </r>
  </si>
  <si>
    <r>
      <rPr>
        <b/>
        <sz val="10"/>
        <color rgb="FF000000"/>
        <rFont val="Calibri"/>
        <family val="2"/>
      </rPr>
      <t xml:space="preserve">Retention: </t>
    </r>
    <r>
      <rPr>
        <sz val="10"/>
        <color indexed="8"/>
        <rFont val="Calibri"/>
        <family val="2"/>
      </rPr>
      <t xml:space="preserve"> Retain a significant percentage of youth members.</t>
    </r>
  </si>
  <si>
    <r>
      <t xml:space="preserve">Count: </t>
    </r>
    <r>
      <rPr>
        <sz val="11"/>
        <color theme="1"/>
        <rFont val="Calibri"/>
        <family val="2"/>
      </rPr>
      <t>Number of youth registered as of July 31, 2023</t>
    </r>
  </si>
  <si>
    <r>
      <t xml:space="preserve">Count: </t>
    </r>
    <r>
      <rPr>
        <sz val="10"/>
        <color theme="1"/>
        <rFont val="Calibri"/>
        <family val="2"/>
      </rPr>
      <t>Number of returning outh registered as of December 31, 2023</t>
    </r>
  </si>
  <si>
    <r>
      <t xml:space="preserve">Percent: </t>
    </r>
    <r>
      <rPr>
        <sz val="10"/>
        <color indexed="8"/>
        <rFont val="Calibri"/>
        <family val="2"/>
      </rPr>
      <t>Retention rate</t>
    </r>
  </si>
  <si>
    <r>
      <rPr>
        <i/>
        <sz val="10"/>
        <color indexed="8"/>
        <rFont val="Calibri"/>
        <family val="2"/>
      </rPr>
      <t xml:space="preserve"> Count:</t>
    </r>
    <r>
      <rPr>
        <sz val="10"/>
        <color indexed="8"/>
        <rFont val="Calibri"/>
        <family val="2"/>
      </rPr>
      <t xml:space="preserve"> Number of registered adult leaders</t>
    </r>
  </si>
  <si>
    <r>
      <rPr>
        <b/>
        <sz val="10"/>
        <rFont val="Calibri"/>
        <family val="2"/>
      </rPr>
      <t>Trained leadership:</t>
    </r>
    <r>
      <rPr>
        <sz val="10"/>
        <rFont val="Calibri"/>
        <family val="2"/>
      </rPr>
      <t xml:space="preserve"> Have trained and engaged leaders at all levels.  All leaders are required to have youth protection training.</t>
    </r>
  </si>
  <si>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leaders who have completed position specific training</t>
    </r>
  </si>
  <si>
    <t>Percent:</t>
  </si>
  <si>
    <t>Yes/No: Has a leader completed Wood Badge within five years</t>
  </si>
  <si>
    <r>
      <rPr>
        <b/>
        <sz val="10"/>
        <rFont val="Calibri"/>
        <family val="2"/>
      </rPr>
      <t>Bronze:</t>
    </r>
    <r>
      <rPr>
        <sz val="10"/>
        <rFont val="Calibri"/>
        <family val="2"/>
      </rPr>
      <t xml:space="preserve">  Earn at least 400 points</t>
    </r>
  </si>
  <si>
    <r>
      <rPr>
        <b/>
        <sz val="10"/>
        <rFont val="Calibri"/>
        <family val="2"/>
      </rPr>
      <t>Silver:</t>
    </r>
    <r>
      <rPr>
        <sz val="10"/>
        <rFont val="Calibri"/>
        <family val="2"/>
      </rPr>
      <t xml:space="preserve">  Earn at least 800 points</t>
    </r>
  </si>
  <si>
    <t>Total Points</t>
  </si>
  <si>
    <r>
      <rPr>
        <b/>
        <sz val="10"/>
        <rFont val="Calibri"/>
        <family val="2"/>
      </rPr>
      <t>Gold:</t>
    </r>
    <r>
      <rPr>
        <sz val="10"/>
        <rFont val="Calibri"/>
        <family val="2"/>
      </rPr>
      <t xml:space="preserve">  Earn at least 1,200 points</t>
    </r>
  </si>
  <si>
    <t>Final Rating:</t>
  </si>
  <si>
    <t>Date: Crew Committee adopted annual program plan</t>
  </si>
  <si>
    <t>The Crew program plan includes short term and long term camping opportunities</t>
  </si>
  <si>
    <t>Number of Crew Committee Meetings</t>
  </si>
  <si>
    <t>Date: Crew Committee adopted budget</t>
  </si>
  <si>
    <t xml:space="preserve">Yes/No: The Crew has finance/budget bylaws </t>
  </si>
  <si>
    <t>Yes/No: Crew conducted at least 2 joint events with a Pack and/or Webelos Den</t>
  </si>
  <si>
    <t>Yes/No: Crew hosted a recruitment activity or event for outside members</t>
  </si>
  <si>
    <t>Count: Number of new youth added to the Crew this year (AoL and new to BSA)</t>
  </si>
  <si>
    <t>Count: Number of youth "aging out" of Venturing last school year (2022-2023)</t>
  </si>
  <si>
    <r>
      <rPr>
        <b/>
        <sz val="10"/>
        <color rgb="FF000000"/>
        <rFont val="Calibri"/>
        <family val="2"/>
      </rPr>
      <t xml:space="preserve">Building Venturing: </t>
    </r>
    <r>
      <rPr>
        <sz val="10"/>
        <color indexed="8"/>
        <rFont val="Calibri"/>
        <family val="2"/>
      </rPr>
      <t xml:space="preserve"> Recruit new youth into in order to grow membership.</t>
    </r>
  </si>
  <si>
    <t xml:space="preserve"> Yes/No: Does the Crew have at least 1 registered Assistant Advisor</t>
  </si>
  <si>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Adviser and Committee Chair has completed position-specific training</t>
    </r>
  </si>
  <si>
    <r>
      <rPr>
        <b/>
        <sz val="10"/>
        <color theme="1"/>
        <rFont val="Calibri"/>
        <family val="2"/>
      </rPr>
      <t xml:space="preserve">Leadership and family engagement: </t>
    </r>
    <r>
      <rPr>
        <sz val="10"/>
        <color theme="1"/>
        <rFont val="Calibri"/>
        <family val="2"/>
      </rPr>
      <t>The Crew is proactive in recruiting sufficient leaders and communicates regularly with parents.</t>
    </r>
  </si>
  <si>
    <r>
      <rPr>
        <b/>
        <sz val="10"/>
        <rFont val="Calibri"/>
        <family val="2"/>
      </rPr>
      <t>Unit Budget:</t>
    </r>
    <r>
      <rPr>
        <sz val="10"/>
        <rFont val="Calibri"/>
        <family val="2"/>
      </rPr>
      <t xml:space="preserve"> Have a budget that is reviewed regularly by the Crew committee, following BSA policies relating to fundraising.</t>
    </r>
  </si>
  <si>
    <t>2023-2024 Crew Scorecard</t>
  </si>
  <si>
    <t>1.  Roadmap is designed to follow the school year (September-August).</t>
  </si>
  <si>
    <t>2.  Tab 2 includes the goals for the Roadmap and Tab 3 can be used to enter data and can automatically tell you your score.</t>
  </si>
  <si>
    <t>3.  The Roadmap recognition levels are self reported. If you need numbers like membership or advancement, reach out to your DE.</t>
  </si>
  <si>
    <t xml:space="preserve">                                 Final Ranting:         </t>
  </si>
  <si>
    <t>RESOURCES</t>
  </si>
  <si>
    <r>
      <rPr>
        <b/>
        <sz val="10"/>
        <color rgb="FF000000"/>
        <rFont val="Calibri"/>
        <family val="2"/>
      </rPr>
      <t>Adventure:</t>
    </r>
    <r>
      <rPr>
        <sz val="10"/>
        <color indexed="8"/>
        <rFont val="Calibri"/>
        <family val="2"/>
      </rPr>
      <t xml:space="preserve">  Conduct regular activities including a Tier II or Tier III adventure.</t>
    </r>
  </si>
  <si>
    <r>
      <rPr>
        <b/>
        <sz val="10"/>
        <rFont val="Calibri"/>
        <family val="2"/>
      </rPr>
      <t xml:space="preserve">Leadership: </t>
    </r>
    <r>
      <rPr>
        <sz val="10"/>
        <rFont val="Calibri"/>
        <family val="2"/>
      </rPr>
      <t xml:space="preserve"> Develop youth who will provide leadership to Crew meetings and activities.</t>
    </r>
  </si>
  <si>
    <r>
      <t xml:space="preserve">Yes/No: </t>
    </r>
    <r>
      <rPr>
        <sz val="10"/>
        <color rgb="FF000000"/>
        <rFont val="Calibri"/>
        <family val="2"/>
      </rPr>
      <t>Was at least one activity a Tier I or Tier II</t>
    </r>
  </si>
  <si>
    <r>
      <rPr>
        <i/>
        <sz val="10"/>
        <color indexed="8"/>
        <rFont val="Calibri"/>
        <family val="2"/>
      </rPr>
      <t xml:space="preserve">Count: </t>
    </r>
    <r>
      <rPr>
        <sz val="10"/>
        <color indexed="8"/>
        <rFont val="Calibri"/>
        <family val="2"/>
      </rPr>
      <t>Number of actities</t>
    </r>
  </si>
  <si>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youth participating in a Tier I or Tier II activity</t>
    </r>
  </si>
  <si>
    <r>
      <t xml:space="preserve">Percent: </t>
    </r>
    <r>
      <rPr>
        <sz val="10"/>
        <color theme="1"/>
        <rFont val="Calibri"/>
        <family val="2"/>
      </rPr>
      <t>Participation in Tier I or Tier II activity</t>
    </r>
  </si>
  <si>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Does the Crew have a President, Vice President, Secretary, and Treasurer</t>
    </r>
  </si>
  <si>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Crew Officer Meetings</t>
    </r>
  </si>
  <si>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Does the Crew train your officers</t>
    </r>
  </si>
  <si>
    <t>Yes/No: Does each Crew activity have a youth leader</t>
  </si>
  <si>
    <t xml:space="preserve"> Yes/No: Did the Crew add at least one new adult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</si>
</sst>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/yy;@"/>
    <numFmt numFmtId="165" formatCode="0.0%"/>
  </numFmts>
  <fonts count="40" x14ac:knownFonts="1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2"/>
      <name val="Wingdings"/>
      <charset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5"/>
      <name val="Wingdings"/>
      <charset val="2"/>
    </font>
    <font>
      <b/>
      <sz val="1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8"/>
      <color rgb="FF00B050"/>
      <name val="Arial Black"/>
      <family val="2"/>
    </font>
    <font>
      <i/>
      <sz val="16"/>
      <color rgb="FF00B050"/>
      <name val="Arial Black"/>
      <family val="2"/>
    </font>
    <font>
      <b/>
      <i/>
      <sz val="14"/>
      <color rgb="FF00B050"/>
      <name val="Arial Black"/>
      <family val="2"/>
    </font>
    <font>
      <i/>
      <sz val="10"/>
      <name val="Calibri"/>
      <family val="2"/>
    </font>
    <font>
      <b/>
      <i/>
      <sz val="20"/>
      <color rgb="FF00B050"/>
      <name val="Arial Black"/>
      <family val="2"/>
    </font>
    <font>
      <sz val="11"/>
      <color theme="1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sz val="10"/>
      <color rgb="FF000000"/>
      <name val="Calibri"/>
      <family val="2"/>
    </font>
    <font>
      <b/>
      <i/>
      <sz val="12"/>
      <color rgb="FF00B050"/>
      <name val="Arial Black"/>
      <family val="2"/>
    </font>
    <font>
      <i/>
      <sz val="12"/>
      <color rgb="FF00B05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8" fillId="0" borderId="0" xfId="0" applyFont="1" applyProtection="1"/>
    <xf numFmtId="0" fontId="0" fillId="0" borderId="0" xfId="0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8" fillId="0" borderId="0" xfId="2" applyFont="1" applyAlignment="1" applyProtection="1">
      <alignment wrapText="1"/>
    </xf>
    <xf numFmtId="0" fontId="7" fillId="0" borderId="0" xfId="2" applyFont="1" applyAlignment="1" applyProtection="1">
      <alignment wrapText="1"/>
    </xf>
    <xf numFmtId="0" fontId="9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right" vertical="center" wrapText="1"/>
    </xf>
    <xf numFmtId="0" fontId="7" fillId="0" borderId="0" xfId="2" applyFont="1" applyBorder="1" applyAlignment="1" applyProtection="1">
      <alignment wrapText="1"/>
    </xf>
    <xf numFmtId="0" fontId="13" fillId="0" borderId="0" xfId="1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Alignment="1" applyProtection="1">
      <alignment horizontal="left" vertical="center" wrapText="1"/>
    </xf>
    <xf numFmtId="0" fontId="9" fillId="0" borderId="0" xfId="2" applyFont="1" applyAlignment="1" applyProtection="1">
      <alignment horizontal="left"/>
    </xf>
    <xf numFmtId="3" fontId="9" fillId="0" borderId="8" xfId="1" applyNumberFormat="1" applyFont="1" applyBorder="1" applyAlignment="1" applyProtection="1">
      <alignment horizontal="center" wrapText="1"/>
    </xf>
    <xf numFmtId="0" fontId="9" fillId="0" borderId="8" xfId="1" applyFont="1" applyBorder="1" applyAlignment="1" applyProtection="1">
      <alignment horizontal="center" wrapText="1"/>
    </xf>
    <xf numFmtId="0" fontId="14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/>
    <xf numFmtId="0" fontId="15" fillId="0" borderId="0" xfId="2" applyFont="1" applyAlignment="1" applyProtection="1"/>
    <xf numFmtId="0" fontId="24" fillId="0" borderId="0" xfId="2" applyFont="1" applyAlignment="1" applyProtection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9" fillId="0" borderId="16" xfId="3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2" applyFont="1" applyFill="1" applyBorder="1" applyAlignment="1" applyProtection="1">
      <alignment horizontal="center" vertical="center" wrapText="1"/>
    </xf>
    <xf numFmtId="0" fontId="10" fillId="2" borderId="22" xfId="2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3" fontId="11" fillId="2" borderId="6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3" borderId="11" xfId="0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</xf>
    <xf numFmtId="14" fontId="0" fillId="0" borderId="0" xfId="0" applyNumberFormat="1" applyProtection="1"/>
    <xf numFmtId="0" fontId="1" fillId="0" borderId="0" xfId="0" applyFont="1"/>
    <xf numFmtId="0" fontId="18" fillId="0" borderId="0" xfId="0" applyFont="1"/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23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left" vertical="center" wrapText="1"/>
    </xf>
    <xf numFmtId="9" fontId="7" fillId="0" borderId="11" xfId="2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1" fillId="0" borderId="34" xfId="0" applyFont="1" applyBorder="1"/>
    <xf numFmtId="164" fontId="18" fillId="4" borderId="35" xfId="0" applyNumberFormat="1" applyFont="1" applyFill="1" applyBorder="1" applyAlignment="1" applyProtection="1">
      <alignment horizontal="center" vertical="center"/>
      <protection locked="0"/>
    </xf>
    <xf numFmtId="164" fontId="18" fillId="0" borderId="10" xfId="0" applyNumberFormat="1" applyFont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1" fontId="18" fillId="4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42" xfId="0" applyFont="1" applyBorder="1"/>
    <xf numFmtId="164" fontId="18" fillId="4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" fillId="0" borderId="47" xfId="0" applyFont="1" applyBorder="1"/>
    <xf numFmtId="0" fontId="18" fillId="4" borderId="46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/>
    <xf numFmtId="14" fontId="0" fillId="4" borderId="48" xfId="0" applyNumberFormat="1" applyFill="1" applyBorder="1" applyAlignment="1">
      <alignment horizontal="center"/>
    </xf>
    <xf numFmtId="0" fontId="5" fillId="0" borderId="0" xfId="0" applyFont="1"/>
    <xf numFmtId="0" fontId="0" fillId="4" borderId="39" xfId="0" applyFill="1" applyBorder="1" applyAlignment="1">
      <alignment horizontal="center"/>
    </xf>
    <xf numFmtId="0" fontId="31" fillId="0" borderId="0" xfId="0" applyFont="1"/>
    <xf numFmtId="0" fontId="5" fillId="0" borderId="8" xfId="0" applyFont="1" applyBorder="1"/>
    <xf numFmtId="9" fontId="0" fillId="0" borderId="8" xfId="4" applyFont="1" applyBorder="1" applyProtection="1"/>
    <xf numFmtId="0" fontId="36" fillId="0" borderId="0" xfId="0" applyFont="1"/>
    <xf numFmtId="0" fontId="37" fillId="0" borderId="0" xfId="0" applyFont="1"/>
    <xf numFmtId="1" fontId="18" fillId="4" borderId="39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3" fontId="18" fillId="0" borderId="0" xfId="0" applyNumberFormat="1" applyFont="1" applyAlignment="1" applyProtection="1">
      <alignment horizontal="right" vertical="center"/>
      <protection locked="0"/>
    </xf>
    <xf numFmtId="9" fontId="0" fillId="0" borderId="39" xfId="4" applyFont="1" applyBorder="1" applyAlignment="1" applyProtection="1">
      <alignment horizontal="right"/>
    </xf>
    <xf numFmtId="0" fontId="0" fillId="0" borderId="2" xfId="0" applyBorder="1"/>
    <xf numFmtId="0" fontId="0" fillId="0" borderId="3" xfId="0" applyBorder="1"/>
    <xf numFmtId="9" fontId="18" fillId="0" borderId="0" xfId="4" applyFont="1" applyBorder="1" applyAlignment="1" applyProtection="1">
      <alignment horizontal="right"/>
    </xf>
    <xf numFmtId="0" fontId="1" fillId="0" borderId="3" xfId="0" applyFont="1" applyBorder="1"/>
    <xf numFmtId="0" fontId="1" fillId="0" borderId="5" xfId="0" applyFont="1" applyBorder="1"/>
    <xf numFmtId="0" fontId="18" fillId="0" borderId="5" xfId="0" applyFont="1" applyBorder="1"/>
    <xf numFmtId="3" fontId="18" fillId="4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8" xfId="0" applyBorder="1" applyAlignment="1">
      <alignment horizontal="right"/>
    </xf>
    <xf numFmtId="0" fontId="34" fillId="0" borderId="5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" fontId="22" fillId="0" borderId="36" xfId="0" applyNumberFormat="1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5" fillId="2" borderId="24" xfId="0" applyFont="1" applyFill="1" applyBorder="1" applyAlignment="1">
      <alignment horizontal="center" wrapText="1"/>
    </xf>
    <xf numFmtId="0" fontId="25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4" fillId="0" borderId="0" xfId="0" applyFont="1"/>
    <xf numFmtId="9" fontId="18" fillId="0" borderId="51" xfId="4" applyFont="1" applyFill="1" applyBorder="1" applyAlignment="1" applyProtection="1">
      <alignment horizontal="right"/>
    </xf>
    <xf numFmtId="9" fontId="18" fillId="0" borderId="53" xfId="4" applyFont="1" applyBorder="1" applyAlignment="1" applyProtection="1">
      <alignment horizontal="right"/>
    </xf>
    <xf numFmtId="14" fontId="0" fillId="4" borderId="41" xfId="0" applyNumberFormat="1" applyFill="1" applyBorder="1" applyAlignment="1">
      <alignment horizontal="center"/>
    </xf>
    <xf numFmtId="3" fontId="18" fillId="4" borderId="52" xfId="0" applyNumberFormat="1" applyFont="1" applyFill="1" applyBorder="1" applyAlignment="1" applyProtection="1">
      <alignment horizontal="center" vertical="center"/>
      <protection locked="0"/>
    </xf>
    <xf numFmtId="1" fontId="18" fillId="4" borderId="39" xfId="4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>
      <alignment horizontal="center" vertical="center"/>
    </xf>
    <xf numFmtId="9" fontId="18" fillId="4" borderId="39" xfId="4" applyFont="1" applyFill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9" fillId="0" borderId="0" xfId="2" applyFont="1" applyAlignment="1" applyProtection="1">
      <alignment horizontal="center" wrapText="1"/>
    </xf>
    <xf numFmtId="0" fontId="32" fillId="0" borderId="0" xfId="2" applyFont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 applyProtection="1">
      <alignment horizontal="center" vertical="center" wrapText="1"/>
    </xf>
    <xf numFmtId="0" fontId="28" fillId="0" borderId="0" xfId="2" applyFont="1" applyAlignment="1" applyProtection="1">
      <alignment horizontal="center" wrapText="1"/>
    </xf>
    <xf numFmtId="0" fontId="29" fillId="0" borderId="0" xfId="2" applyFont="1" applyAlignment="1" applyProtection="1">
      <alignment horizont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0" fillId="0" borderId="8" xfId="2" applyFont="1" applyBorder="1" applyAlignment="1" applyProtection="1">
      <alignment horizontal="center" vertical="top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38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wrapText="1"/>
    </xf>
    <xf numFmtId="0" fontId="38" fillId="0" borderId="8" xfId="2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/>
    </xf>
    <xf numFmtId="0" fontId="5" fillId="0" borderId="28" xfId="0" applyFont="1" applyBorder="1" applyAlignment="1">
      <alignment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ercent" xfId="4" builtinId="5"/>
    <cellStyle name="Percent 2" xfId="3" xr:uid="{00000000-0005-0000-0000-000003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70468</xdr:colOff>
      <xdr:row>0</xdr:row>
      <xdr:rowOff>309562</xdr:rowOff>
    </xdr:from>
    <xdr:to>
      <xdr:col>7</xdr:col>
      <xdr:colOff>574674</xdr:colOff>
      <xdr:row>3</xdr:row>
      <xdr:rowOff>258762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5319" y="309562"/>
          <a:ext cx="1158255" cy="11493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1828800</xdr:colOff>
      <xdr:row>23</xdr:row>
      <xdr:rowOff>63499</xdr:rowOff>
    </xdr:from>
    <xdr:to>
      <xdr:col>7</xdr:col>
      <xdr:colOff>57150</xdr:colOff>
      <xdr:row>29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E558A8-C785-34A1-C14A-01B2A303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8100" y="11182350"/>
          <a:ext cx="1377950" cy="1377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461963</xdr:colOff>
      <xdr:row>0</xdr:row>
      <xdr:rowOff>42862</xdr:rowOff>
    </xdr:from>
    <xdr:to>
      <xdr:col>7</xdr:col>
      <xdr:colOff>5730</xdr:colOff>
      <xdr:row>3</xdr:row>
      <xdr:rowOff>128231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CC7C67-6623-47CF-A359-A7B8F9B68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9138" y="42862"/>
          <a:ext cx="791542" cy="785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showGridLines="0" topLeftCell="B1" workbookViewId="0">
      <selection activeCell="C5" sqref="C5"/>
    </sheetView>
  </sheetViews>
  <sheetFormatPr defaultColWidth="9" defaultRowHeight="14.25" x14ac:dyDescent="0.45"/>
  <cols>
    <col min="1" max="1" width="1.265625" style="2" customWidth="1"/>
    <col min="2" max="2" width="22.265625" style="2" customWidth="1"/>
    <col min="3" max="3" width="28" style="2" customWidth="1"/>
    <col min="4" max="4" width="38.86328125" style="2" customWidth="1"/>
    <col min="5" max="5" width="9" style="2" hidden="1" customWidth="1"/>
    <col min="6" max="6" width="19.73046875" style="2" hidden="1" customWidth="1"/>
    <col min="7" max="7" width="0" style="2" hidden="1" customWidth="1"/>
    <col min="8" max="16384" width="9" style="2"/>
  </cols>
  <sheetData>
    <row r="1" spans="2:6" ht="18" x14ac:dyDescent="0.55000000000000004">
      <c r="B1" s="134" t="s">
        <v>104</v>
      </c>
      <c r="C1" s="134"/>
      <c r="D1" s="134"/>
      <c r="F1" s="44">
        <v>44561</v>
      </c>
    </row>
    <row r="2" spans="2:6" ht="18" x14ac:dyDescent="0.55000000000000004">
      <c r="B2" s="43"/>
      <c r="C2" s="43"/>
      <c r="D2" s="43"/>
      <c r="F2" s="44">
        <v>44227</v>
      </c>
    </row>
    <row r="3" spans="2:6" ht="18" x14ac:dyDescent="0.55000000000000004">
      <c r="B3" s="6" t="s">
        <v>42</v>
      </c>
      <c r="C3" s="43"/>
      <c r="D3" s="43"/>
      <c r="F3" s="44">
        <v>44255</v>
      </c>
    </row>
    <row r="4" spans="2:6" ht="9.6" customHeight="1" x14ac:dyDescent="0.45">
      <c r="F4" s="44">
        <v>44286</v>
      </c>
    </row>
    <row r="5" spans="2:6" x14ac:dyDescent="0.45">
      <c r="B5" s="2" t="s">
        <v>29</v>
      </c>
      <c r="C5" s="42"/>
      <c r="D5" s="5"/>
      <c r="F5" s="44">
        <v>44316</v>
      </c>
    </row>
    <row r="6" spans="2:6" ht="9.6" customHeight="1" x14ac:dyDescent="0.45">
      <c r="C6" s="5"/>
      <c r="D6" s="5"/>
      <c r="F6" s="44">
        <v>44347</v>
      </c>
    </row>
    <row r="7" spans="2:6" x14ac:dyDescent="0.45">
      <c r="B7" s="2" t="s">
        <v>10</v>
      </c>
      <c r="C7" s="42"/>
      <c r="D7" s="5"/>
      <c r="F7" s="44">
        <v>44377</v>
      </c>
    </row>
    <row r="8" spans="2:6" ht="9.6" customHeight="1" x14ac:dyDescent="0.45">
      <c r="D8" s="5"/>
      <c r="F8" s="44">
        <v>44408</v>
      </c>
    </row>
    <row r="10" spans="2:6" ht="15.75" x14ac:dyDescent="0.5">
      <c r="B10" s="125" t="s">
        <v>28</v>
      </c>
      <c r="C10"/>
      <c r="D10"/>
    </row>
    <row r="11" spans="2:6" x14ac:dyDescent="0.45">
      <c r="B11"/>
      <c r="C11"/>
      <c r="D11"/>
    </row>
    <row r="12" spans="2:6" ht="21.4" customHeight="1" x14ac:dyDescent="0.45">
      <c r="B12" s="136" t="s">
        <v>105</v>
      </c>
      <c r="C12" s="135"/>
      <c r="D12" s="135"/>
    </row>
    <row r="13" spans="2:6" ht="37.5" customHeight="1" x14ac:dyDescent="0.45">
      <c r="B13" s="136" t="s">
        <v>106</v>
      </c>
      <c r="C13" s="136"/>
      <c r="D13" s="136"/>
    </row>
    <row r="14" spans="2:6" ht="31.9" customHeight="1" x14ac:dyDescent="0.45">
      <c r="B14" s="136" t="s">
        <v>107</v>
      </c>
      <c r="C14" s="135"/>
      <c r="D14" s="135"/>
    </row>
    <row r="15" spans="2:6" ht="21.4" customHeight="1" x14ac:dyDescent="0.45">
      <c r="B15" s="135" t="s">
        <v>40</v>
      </c>
      <c r="C15" s="135"/>
      <c r="D15" s="135"/>
    </row>
  </sheetData>
  <sheetProtection algorithmName="SHA-512" hashValue="T25ywsjzmAEaaK0wcJVGI2febtht/dEmZpeIqSYfvzk/GmTHT1a0PzD9hF+xu9lVJnYEu5igV/dU7RoPnYgyEA==" saltValue="jCzDsHwLRM0SxktWYVI/6A==" spinCount="100000" sheet="1" objects="1" scenarios="1" selectLockedCells="1"/>
  <mergeCells count="5">
    <mergeCell ref="B1:D1"/>
    <mergeCell ref="B15:D15"/>
    <mergeCell ref="B12:D12"/>
    <mergeCell ref="B13:D13"/>
    <mergeCell ref="B14:D14"/>
  </mergeCells>
  <dataValidations count="2">
    <dataValidation type="whole" allowBlank="1" showInputMessage="1" showErrorMessage="1" sqref="C5" xr:uid="{00000000-0002-0000-0000-000001000000}">
      <formula1>1000</formula1>
      <formula2>9999</formula2>
    </dataValidation>
    <dataValidation type="list" allowBlank="1" showInputMessage="1" showErrorMessage="1" sqref="C7" xr:uid="{00000000-0002-0000-0000-000002000000}">
      <formula1>"E, F, G, H, I, J, K, L, M, N, O, P, Q"</formula1>
    </dataValidation>
  </dataValidations>
  <pageMargins left="0.7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2"/>
  <sheetViews>
    <sheetView showGridLines="0" zoomScale="75" zoomScaleNormal="75" workbookViewId="0">
      <selection activeCell="B14" sqref="B14"/>
    </sheetView>
  </sheetViews>
  <sheetFormatPr defaultColWidth="9.1328125" defaultRowHeight="13.15" x14ac:dyDescent="0.35"/>
  <cols>
    <col min="1" max="1" width="6.86328125" style="9" customWidth="1"/>
    <col min="2" max="2" width="41" style="8" customWidth="1"/>
    <col min="3" max="5" width="25.73046875" style="10" customWidth="1"/>
    <col min="6" max="16384" width="9.1328125" style="8"/>
  </cols>
  <sheetData>
    <row r="1" spans="1:8" ht="39.4" customHeight="1" x14ac:dyDescent="0.35">
      <c r="A1" s="138" t="s">
        <v>58</v>
      </c>
      <c r="B1" s="138"/>
      <c r="C1" s="138"/>
      <c r="D1" s="138"/>
      <c r="E1" s="138"/>
      <c r="F1" s="138"/>
      <c r="G1" s="138"/>
      <c r="H1" s="138"/>
    </row>
    <row r="2" spans="1:8" s="7" customFormat="1" ht="30.4" customHeight="1" x14ac:dyDescent="1.05">
      <c r="A2" s="142" t="str">
        <f>"Crew"&amp;" "&amp;'Setup &amp; Instructions'!C5&amp;""&amp;","&amp;" "&amp;"District"&amp;" "&amp;'Setup &amp; Instructions'!C7</f>
        <v xml:space="preserve">Crew , District </v>
      </c>
      <c r="B2" s="142"/>
      <c r="C2" s="142"/>
      <c r="D2" s="142"/>
      <c r="E2" s="142"/>
      <c r="F2" s="142"/>
      <c r="G2" s="142"/>
      <c r="H2" s="142"/>
    </row>
    <row r="3" spans="1:8" ht="24.4" x14ac:dyDescent="0.9">
      <c r="A3" s="143" t="s">
        <v>62</v>
      </c>
      <c r="B3" s="143"/>
      <c r="C3" s="143"/>
      <c r="D3" s="143"/>
      <c r="E3" s="143"/>
      <c r="F3" s="143"/>
      <c r="G3" s="143"/>
      <c r="H3" s="143"/>
    </row>
    <row r="4" spans="1:8" ht="38.1" customHeight="1" thickBot="1" x14ac:dyDescent="0.4">
      <c r="A4" s="147" t="s">
        <v>59</v>
      </c>
      <c r="B4" s="147"/>
      <c r="C4" s="147"/>
      <c r="D4" s="147"/>
      <c r="E4" s="147"/>
      <c r="F4" s="147"/>
      <c r="G4" s="147"/>
      <c r="H4" s="147"/>
    </row>
    <row r="5" spans="1:8" ht="36.75" customHeight="1" thickBot="1" x14ac:dyDescent="0.4">
      <c r="A5" s="144" t="s">
        <v>11</v>
      </c>
      <c r="B5" s="32" t="s">
        <v>0</v>
      </c>
      <c r="C5" s="33" t="s">
        <v>12</v>
      </c>
      <c r="D5" s="33" t="s">
        <v>13</v>
      </c>
      <c r="E5" s="33" t="s">
        <v>14</v>
      </c>
      <c r="F5" s="34" t="s">
        <v>1</v>
      </c>
      <c r="G5" s="34" t="s">
        <v>2</v>
      </c>
      <c r="H5" s="35" t="s">
        <v>3</v>
      </c>
    </row>
    <row r="6" spans="1:8" ht="21.95" customHeight="1" x14ac:dyDescent="0.35">
      <c r="A6" s="145"/>
      <c r="B6" s="36" t="s">
        <v>6</v>
      </c>
      <c r="C6" s="139"/>
      <c r="D6" s="146"/>
      <c r="E6" s="146"/>
      <c r="F6" s="141" t="s">
        <v>15</v>
      </c>
      <c r="G6" s="141"/>
      <c r="H6" s="37">
        <v>200</v>
      </c>
    </row>
    <row r="7" spans="1:8" ht="69.400000000000006" customHeight="1" x14ac:dyDescent="0.35">
      <c r="A7" s="54" t="s">
        <v>16</v>
      </c>
      <c r="B7" s="55" t="s">
        <v>63</v>
      </c>
      <c r="C7" s="51" t="s">
        <v>64</v>
      </c>
      <c r="D7" s="52" t="s">
        <v>61</v>
      </c>
      <c r="E7" s="52" t="s">
        <v>51</v>
      </c>
      <c r="F7" s="53">
        <v>50</v>
      </c>
      <c r="G7" s="53">
        <v>100</v>
      </c>
      <c r="H7" s="56">
        <v>200</v>
      </c>
    </row>
    <row r="8" spans="1:8" ht="69.400000000000006" customHeight="1" x14ac:dyDescent="0.35">
      <c r="A8" s="49" t="s">
        <v>18</v>
      </c>
      <c r="B8" s="50" t="s">
        <v>52</v>
      </c>
      <c r="C8" s="51" t="s">
        <v>60</v>
      </c>
      <c r="D8" s="52" t="s">
        <v>65</v>
      </c>
      <c r="E8" s="52" t="s">
        <v>66</v>
      </c>
      <c r="F8" s="53">
        <v>50</v>
      </c>
      <c r="G8" s="53">
        <v>100</v>
      </c>
      <c r="H8" s="53">
        <v>200</v>
      </c>
    </row>
    <row r="9" spans="1:8" ht="21.95" customHeight="1" x14ac:dyDescent="0.35">
      <c r="A9" s="38" t="s">
        <v>17</v>
      </c>
      <c r="B9" s="36" t="s">
        <v>7</v>
      </c>
      <c r="C9" s="139"/>
      <c r="D9" s="140"/>
      <c r="E9" s="140"/>
      <c r="F9" s="141" t="s">
        <v>15</v>
      </c>
      <c r="G9" s="141"/>
      <c r="H9" s="37">
        <v>500</v>
      </c>
    </row>
    <row r="10" spans="1:8" ht="63.2" customHeight="1" x14ac:dyDescent="0.35">
      <c r="A10" s="25" t="s">
        <v>19</v>
      </c>
      <c r="B10" s="28" t="s">
        <v>67</v>
      </c>
      <c r="C10" s="29" t="s">
        <v>43</v>
      </c>
      <c r="D10" s="27" t="s">
        <v>46</v>
      </c>
      <c r="E10" s="27" t="s">
        <v>47</v>
      </c>
      <c r="F10" s="11">
        <v>100</v>
      </c>
      <c r="G10" s="11">
        <v>200</v>
      </c>
      <c r="H10" s="12">
        <v>300</v>
      </c>
    </row>
    <row r="11" spans="1:8" ht="55.7" customHeight="1" x14ac:dyDescent="0.35">
      <c r="A11" s="25" t="s">
        <v>21</v>
      </c>
      <c r="B11" s="30" t="s">
        <v>20</v>
      </c>
      <c r="C11" s="29" t="s">
        <v>41</v>
      </c>
      <c r="D11" s="27" t="s">
        <v>30</v>
      </c>
      <c r="E11" s="27" t="s">
        <v>31</v>
      </c>
      <c r="F11" s="11">
        <v>50</v>
      </c>
      <c r="G11" s="11">
        <v>100</v>
      </c>
      <c r="H11" s="12">
        <v>200</v>
      </c>
    </row>
    <row r="12" spans="1:8" ht="21.95" customHeight="1" x14ac:dyDescent="0.35">
      <c r="A12" s="38" t="s">
        <v>17</v>
      </c>
      <c r="B12" s="36" t="s">
        <v>9</v>
      </c>
      <c r="C12" s="139"/>
      <c r="D12" s="140"/>
      <c r="E12" s="140"/>
      <c r="F12" s="141" t="s">
        <v>15</v>
      </c>
      <c r="G12" s="141"/>
      <c r="H12" s="39">
        <v>800</v>
      </c>
    </row>
    <row r="13" spans="1:8" ht="57.75" customHeight="1" x14ac:dyDescent="0.35">
      <c r="A13" s="25" t="s">
        <v>22</v>
      </c>
      <c r="B13" s="26" t="s">
        <v>44</v>
      </c>
      <c r="C13" s="29" t="s">
        <v>32</v>
      </c>
      <c r="D13" s="29" t="s">
        <v>33</v>
      </c>
      <c r="E13" s="29" t="s">
        <v>34</v>
      </c>
      <c r="F13" s="11">
        <v>50</v>
      </c>
      <c r="G13" s="11">
        <v>100</v>
      </c>
      <c r="H13" s="12">
        <v>200</v>
      </c>
    </row>
    <row r="14" spans="1:8" ht="46.15" customHeight="1" x14ac:dyDescent="0.35">
      <c r="A14" s="25" t="s">
        <v>57</v>
      </c>
      <c r="B14" s="31" t="s">
        <v>45</v>
      </c>
      <c r="C14" s="29" t="s">
        <v>35</v>
      </c>
      <c r="D14" s="27" t="s">
        <v>36</v>
      </c>
      <c r="E14" s="27" t="s">
        <v>37</v>
      </c>
      <c r="F14" s="11">
        <v>50</v>
      </c>
      <c r="G14" s="11">
        <v>100</v>
      </c>
      <c r="H14" s="12">
        <v>200</v>
      </c>
    </row>
    <row r="15" spans="1:8" ht="21.75" customHeight="1" x14ac:dyDescent="0.35">
      <c r="A15" s="38" t="s">
        <v>17</v>
      </c>
      <c r="B15" s="36" t="s">
        <v>25</v>
      </c>
      <c r="C15" s="139"/>
      <c r="D15" s="140"/>
      <c r="E15" s="140"/>
      <c r="F15" s="141" t="s">
        <v>15</v>
      </c>
      <c r="G15" s="141"/>
      <c r="H15" s="37">
        <v>500</v>
      </c>
    </row>
    <row r="16" spans="1:8" ht="59.85" customHeight="1" x14ac:dyDescent="0.35">
      <c r="A16" s="25" t="s">
        <v>23</v>
      </c>
      <c r="B16" s="57" t="s">
        <v>53</v>
      </c>
      <c r="C16" s="58" t="s">
        <v>49</v>
      </c>
      <c r="D16" s="58" t="s">
        <v>68</v>
      </c>
      <c r="E16" s="58" t="s">
        <v>69</v>
      </c>
      <c r="F16" s="53">
        <v>50</v>
      </c>
      <c r="G16" s="53">
        <v>100</v>
      </c>
      <c r="H16" s="56">
        <v>200</v>
      </c>
    </row>
    <row r="17" spans="1:8" ht="83.65" customHeight="1" thickBot="1" x14ac:dyDescent="0.4">
      <c r="A17" s="59" t="s">
        <v>24</v>
      </c>
      <c r="B17" s="60" t="s">
        <v>48</v>
      </c>
      <c r="C17" s="61" t="s">
        <v>50</v>
      </c>
      <c r="D17" s="62" t="s">
        <v>71</v>
      </c>
      <c r="E17" s="62" t="s">
        <v>70</v>
      </c>
      <c r="F17" s="63">
        <v>50</v>
      </c>
      <c r="G17" s="63">
        <v>100</v>
      </c>
      <c r="H17" s="64">
        <v>200</v>
      </c>
    </row>
    <row r="18" spans="1:8" ht="23.1" customHeight="1" x14ac:dyDescent="0.35">
      <c r="E18" s="13"/>
      <c r="F18" s="14"/>
      <c r="G18" s="14"/>
      <c r="H18" s="14"/>
    </row>
    <row r="19" spans="1:8" ht="19.149999999999999" customHeight="1" thickBot="1" x14ac:dyDescent="0.45">
      <c r="A19" s="15"/>
      <c r="B19" s="16" t="s">
        <v>55</v>
      </c>
      <c r="C19" s="17"/>
      <c r="E19" s="18" t="s">
        <v>26</v>
      </c>
      <c r="H19" s="19">
        <f>'Data Entry'!G51</f>
        <v>0</v>
      </c>
    </row>
    <row r="20" spans="1:8" ht="19.149999999999999" customHeight="1" x14ac:dyDescent="0.4">
      <c r="A20" s="15"/>
      <c r="B20" s="16" t="s">
        <v>56</v>
      </c>
      <c r="C20" s="17"/>
      <c r="E20" s="18"/>
    </row>
    <row r="21" spans="1:8" ht="19.149999999999999" customHeight="1" thickBot="1" x14ac:dyDescent="0.45">
      <c r="A21" s="15"/>
      <c r="B21" s="16" t="s">
        <v>54</v>
      </c>
      <c r="C21" s="17"/>
      <c r="D21" s="17"/>
      <c r="E21" s="18" t="s">
        <v>108</v>
      </c>
      <c r="H21" s="20" t="str">
        <f>'Data Entry'!G52</f>
        <v/>
      </c>
    </row>
    <row r="22" spans="1:8" ht="19.149999999999999" customHeight="1" x14ac:dyDescent="0.4">
      <c r="A22" s="21"/>
      <c r="E22" s="18"/>
      <c r="F22" s="18"/>
      <c r="G22" s="18"/>
      <c r="H22" s="18"/>
    </row>
    <row r="23" spans="1:8" ht="14.25" customHeight="1" x14ac:dyDescent="0.4">
      <c r="A23" s="21"/>
      <c r="F23" s="137" t="s">
        <v>109</v>
      </c>
      <c r="G23" s="137"/>
    </row>
    <row r="24" spans="1:8" ht="29.85" customHeight="1" x14ac:dyDescent="0.35">
      <c r="C24" s="8"/>
    </row>
    <row r="25" spans="1:8" x14ac:dyDescent="0.35">
      <c r="B25" s="40" t="s">
        <v>38</v>
      </c>
      <c r="C25" s="41"/>
      <c r="D25" s="22" t="s">
        <v>27</v>
      </c>
    </row>
    <row r="26" spans="1:8" ht="21.4" customHeight="1" x14ac:dyDescent="0.35">
      <c r="B26" s="40"/>
      <c r="C26" s="41"/>
    </row>
    <row r="27" spans="1:8" x14ac:dyDescent="0.35">
      <c r="B27" s="40" t="s">
        <v>39</v>
      </c>
      <c r="C27" s="41"/>
      <c r="D27" s="22" t="s">
        <v>27</v>
      </c>
    </row>
    <row r="28" spans="1:8" ht="21.4" customHeight="1" x14ac:dyDescent="0.35">
      <c r="A28" s="10"/>
      <c r="C28" s="8"/>
    </row>
    <row r="29" spans="1:8" ht="12.75" x14ac:dyDescent="0.35">
      <c r="A29" s="10"/>
      <c r="B29" s="23" t="s">
        <v>72</v>
      </c>
      <c r="C29" s="8"/>
    </row>
    <row r="30" spans="1:8" ht="18.399999999999999" customHeight="1" x14ac:dyDescent="0.35">
      <c r="A30" s="10"/>
      <c r="B30" s="23"/>
      <c r="C30" s="8"/>
    </row>
    <row r="31" spans="1:8" x14ac:dyDescent="0.4">
      <c r="B31" s="24"/>
    </row>
    <row r="32" spans="1:8" x14ac:dyDescent="0.4">
      <c r="B32" s="24"/>
    </row>
  </sheetData>
  <sheetProtection algorithmName="SHA-512" hashValue="CpZmr1PCGC20+86JSRzZRKpgTNfLGwggR/dIgo6qBWYxxgemheUrSsCjbzXOZlB8vUwRIj2dsX05Qg/df27Jyg==" saltValue="5//+ISGKd4fHAIlAfSNrVg==" spinCount="100000" sheet="1" objects="1" scenarios="1" selectLockedCells="1"/>
  <mergeCells count="14">
    <mergeCell ref="F23:G23"/>
    <mergeCell ref="A1:H1"/>
    <mergeCell ref="C9:E9"/>
    <mergeCell ref="F9:G9"/>
    <mergeCell ref="C12:E12"/>
    <mergeCell ref="F12:G12"/>
    <mergeCell ref="C15:E15"/>
    <mergeCell ref="F15:G15"/>
    <mergeCell ref="A2:H2"/>
    <mergeCell ref="A3:H3"/>
    <mergeCell ref="A5:A6"/>
    <mergeCell ref="C6:E6"/>
    <mergeCell ref="F6:G6"/>
    <mergeCell ref="A4:H4"/>
  </mergeCells>
  <conditionalFormatting sqref="F10:F11 F13:F14 F7:F8 F16:F17">
    <cfRule type="expression" dxfId="2" priority="70" stopIfTrue="1">
      <formula>#REF!&lt;&gt;""</formula>
    </cfRule>
  </conditionalFormatting>
  <conditionalFormatting sqref="G10:G11 G13:G14 G7:G8 G16:G17">
    <cfRule type="expression" dxfId="1" priority="71" stopIfTrue="1">
      <formula>#REF!&lt;&gt;""</formula>
    </cfRule>
  </conditionalFormatting>
  <conditionalFormatting sqref="H10:H11 H13:H14 H7:H8 H16:H17">
    <cfRule type="expression" dxfId="0" priority="72" stopIfTrue="1">
      <formula>#REF!&lt;&gt;""</formula>
    </cfRule>
  </conditionalFormatting>
  <printOptions horizontalCentered="1"/>
  <pageMargins left="0.5" right="0.5" top="0.5" bottom="0.5" header="0.5" footer="0.25"/>
  <pageSetup scale="62" orientation="portrait" horizontalDpi="4294967293" verticalDpi="4294967293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O53"/>
  <sheetViews>
    <sheetView showGridLines="0" tabSelected="1" zoomScaleNormal="100" workbookViewId="0">
      <selection activeCell="D46" sqref="D46"/>
    </sheetView>
  </sheetViews>
  <sheetFormatPr defaultColWidth="9" defaultRowHeight="14.25" x14ac:dyDescent="0.45"/>
  <cols>
    <col min="1" max="1" width="5.1328125" style="2" customWidth="1"/>
    <col min="2" max="2" width="21.265625" style="2" customWidth="1"/>
    <col min="3" max="3" width="61.53125" style="2" customWidth="1"/>
    <col min="4" max="4" width="13.59765625" style="2" customWidth="1"/>
    <col min="5" max="6" width="8.73046875" style="2" customWidth="1"/>
    <col min="7" max="7" width="8.73046875" style="1" customWidth="1"/>
    <col min="8" max="10" width="8.73046875" style="2" customWidth="1"/>
    <col min="11" max="11" width="5" style="3" hidden="1" customWidth="1"/>
    <col min="12" max="12" width="5.265625" style="4" hidden="1" customWidth="1"/>
    <col min="13" max="13" width="5" style="4" hidden="1" customWidth="1"/>
    <col min="14" max="14" width="5.265625" style="4" hidden="1" customWidth="1"/>
    <col min="15" max="15" width="8.73046875" style="2" hidden="1" customWidth="1"/>
    <col min="16" max="17" width="9" style="2" hidden="1" customWidth="1"/>
    <col min="18" max="18" width="9" style="48" customWidth="1"/>
    <col min="19" max="67" width="9" style="48"/>
    <col min="68" max="16384" width="9" style="2"/>
  </cols>
  <sheetData>
    <row r="1" spans="1:7" ht="18.399999999999999" customHeight="1" x14ac:dyDescent="0.45">
      <c r="A1" s="165" t="s">
        <v>58</v>
      </c>
      <c r="B1" s="165"/>
      <c r="C1" s="165"/>
      <c r="D1" s="165"/>
      <c r="E1" s="165"/>
      <c r="F1" s="165"/>
      <c r="G1" s="165"/>
    </row>
    <row r="2" spans="1:7" ht="18.399999999999999" customHeight="1" x14ac:dyDescent="0.7">
      <c r="A2" s="166" t="s">
        <v>73</v>
      </c>
      <c r="B2" s="166"/>
      <c r="C2" s="166"/>
      <c r="D2" s="166"/>
      <c r="E2" s="166"/>
      <c r="F2" s="166"/>
      <c r="G2" s="166"/>
    </row>
    <row r="3" spans="1:7" ht="18.399999999999999" customHeight="1" x14ac:dyDescent="0.7">
      <c r="A3" s="166" t="str">
        <f>"Crew"&amp;" "&amp;'Setup &amp; Instructions'!C5</f>
        <v xml:space="preserve">Crew </v>
      </c>
      <c r="B3" s="166"/>
      <c r="C3" s="166"/>
      <c r="D3" s="166"/>
      <c r="E3" s="166"/>
      <c r="F3" s="166"/>
      <c r="G3" s="166"/>
    </row>
    <row r="4" spans="1:7" ht="18.75" customHeight="1" thickBot="1" x14ac:dyDescent="0.5">
      <c r="A4" s="167" t="str">
        <f>"District"&amp;" "&amp;'Setup &amp; Instructions'!C7</f>
        <v xml:space="preserve">District </v>
      </c>
      <c r="B4" s="167"/>
      <c r="C4" s="167"/>
      <c r="D4" s="167"/>
      <c r="E4" s="167"/>
      <c r="F4" s="167"/>
      <c r="G4" s="167"/>
    </row>
    <row r="5" spans="1:7" ht="27" thickBot="1" x14ac:dyDescent="0.5">
      <c r="A5" s="107" t="s">
        <v>11</v>
      </c>
      <c r="B5" s="108" t="s">
        <v>0</v>
      </c>
      <c r="C5" s="109" t="s">
        <v>4</v>
      </c>
      <c r="D5" s="110" t="s">
        <v>5</v>
      </c>
      <c r="E5" s="107" t="s">
        <v>1</v>
      </c>
      <c r="F5" s="107" t="s">
        <v>2</v>
      </c>
      <c r="G5" s="107" t="s">
        <v>3</v>
      </c>
    </row>
    <row r="6" spans="1:7" ht="14.65" thickBot="1" x14ac:dyDescent="0.5">
      <c r="A6" s="111"/>
      <c r="B6" s="112" t="s">
        <v>6</v>
      </c>
      <c r="C6" s="113"/>
      <c r="D6" s="113"/>
      <c r="E6" s="113"/>
      <c r="F6" s="113"/>
      <c r="G6" s="114"/>
    </row>
    <row r="7" spans="1:7" ht="15" customHeight="1" thickTop="1" thickBot="1" x14ac:dyDescent="0.5">
      <c r="A7" s="168">
        <v>1</v>
      </c>
      <c r="B7" s="171" t="s">
        <v>74</v>
      </c>
      <c r="C7" s="65" t="s">
        <v>90</v>
      </c>
      <c r="D7" s="66"/>
      <c r="E7" s="155"/>
      <c r="F7" s="173"/>
      <c r="G7" s="155"/>
    </row>
    <row r="8" spans="1:7" ht="16.899999999999999" customHeight="1" thickTop="1" thickBot="1" x14ac:dyDescent="0.5">
      <c r="A8" s="169"/>
      <c r="B8" s="172"/>
      <c r="C8" s="45"/>
      <c r="D8" s="67"/>
      <c r="E8" s="155"/>
      <c r="F8" s="173"/>
      <c r="G8" s="155"/>
    </row>
    <row r="9" spans="1:7" ht="15" thickTop="1" thickBot="1" x14ac:dyDescent="0.5">
      <c r="A9" s="169"/>
      <c r="B9" s="172"/>
      <c r="C9" s="45" t="s">
        <v>91</v>
      </c>
      <c r="D9" s="68"/>
      <c r="E9" s="155"/>
      <c r="F9" s="173"/>
      <c r="G9" s="155"/>
    </row>
    <row r="10" spans="1:7" ht="15" thickTop="1" thickBot="1" x14ac:dyDescent="0.5">
      <c r="A10" s="169"/>
      <c r="B10" s="172"/>
      <c r="C10" s="45" t="s">
        <v>92</v>
      </c>
      <c r="D10" s="69"/>
      <c r="E10" s="155"/>
      <c r="F10" s="173"/>
      <c r="G10" s="155"/>
    </row>
    <row r="11" spans="1:7" ht="15" thickTop="1" thickBot="1" x14ac:dyDescent="0.5">
      <c r="A11" s="170"/>
      <c r="B11" s="172"/>
      <c r="C11" s="70"/>
      <c r="D11" s="47"/>
      <c r="E11" s="155"/>
      <c r="F11" s="173"/>
      <c r="G11" s="155"/>
    </row>
    <row r="12" spans="1:7" ht="15" customHeight="1" thickTop="1" thickBot="1" x14ac:dyDescent="0.5">
      <c r="A12" s="170">
        <v>2</v>
      </c>
      <c r="B12" s="176" t="s">
        <v>103</v>
      </c>
      <c r="C12" s="71" t="s">
        <v>93</v>
      </c>
      <c r="D12" s="72"/>
      <c r="E12" s="150" t="str">
        <f>IF(AND(D12&gt;0, D12&lt;45154, G12&gt;200, F12&gt;100), 50, "")</f>
        <v/>
      </c>
      <c r="F12" s="155" t="str">
        <f>IF(AND(D13="Yes", D12&lt;45154, D12&gt;0, G12&gt;200), 100, "")</f>
        <v/>
      </c>
      <c r="G12" s="155" t="str">
        <f>IF(AND(D15="Yes", D13="Yes", D12&lt;45154, D12&gt;0), 200, "")</f>
        <v/>
      </c>
    </row>
    <row r="13" spans="1:7" ht="15" thickTop="1" thickBot="1" x14ac:dyDescent="0.5">
      <c r="A13" s="174"/>
      <c r="B13" s="177"/>
      <c r="C13" s="71" t="s">
        <v>94</v>
      </c>
      <c r="D13" s="68"/>
      <c r="E13" s="155"/>
      <c r="F13" s="155"/>
      <c r="G13" s="155"/>
    </row>
    <row r="14" spans="1:7" ht="25.15" customHeight="1" thickTop="1" thickBot="1" x14ac:dyDescent="0.5">
      <c r="A14" s="174"/>
      <c r="B14" s="177"/>
      <c r="C14" s="71"/>
      <c r="D14" s="73"/>
      <c r="E14" s="155"/>
      <c r="F14" s="155"/>
      <c r="G14" s="155"/>
    </row>
    <row r="15" spans="1:7" ht="15" thickTop="1" thickBot="1" x14ac:dyDescent="0.5">
      <c r="A15" s="175"/>
      <c r="B15" s="178"/>
      <c r="C15" s="74" t="s">
        <v>75</v>
      </c>
      <c r="D15" s="75"/>
      <c r="E15" s="155"/>
      <c r="F15" s="155"/>
      <c r="G15" s="155"/>
    </row>
    <row r="16" spans="1:7" ht="15" thickTop="1" thickBot="1" x14ac:dyDescent="0.5">
      <c r="A16" s="115"/>
      <c r="B16" s="116" t="s">
        <v>7</v>
      </c>
      <c r="C16" s="117"/>
      <c r="D16" s="117"/>
      <c r="E16" s="117"/>
      <c r="F16" s="117"/>
      <c r="G16" s="118"/>
    </row>
    <row r="17" spans="1:7" ht="15" customHeight="1" thickTop="1" thickBot="1" x14ac:dyDescent="0.5">
      <c r="A17" s="151">
        <v>3</v>
      </c>
      <c r="B17" s="161" t="s">
        <v>99</v>
      </c>
      <c r="C17" s="76" t="s">
        <v>95</v>
      </c>
      <c r="D17" s="77"/>
      <c r="E17" s="155" t="str">
        <f>IF(AND(D17="Yes",G17&gt;200, F17&gt;100),50,"")</f>
        <v/>
      </c>
      <c r="F17" s="155" t="str">
        <f>IF(AND(D17="Yes",D18="Yes",G17&gt;200),100,"")</f>
        <v/>
      </c>
      <c r="G17" s="155" t="str">
        <f>IF(AND(D17="Yes",D18="Yes", D19&gt;4),200,"")</f>
        <v/>
      </c>
    </row>
    <row r="18" spans="1:7" ht="15" thickTop="1" thickBot="1" x14ac:dyDescent="0.5">
      <c r="A18" s="152"/>
      <c r="B18" s="162"/>
      <c r="C18" s="78" t="s">
        <v>96</v>
      </c>
      <c r="D18" s="79"/>
      <c r="E18" s="155"/>
      <c r="F18" s="155"/>
      <c r="G18" s="155"/>
    </row>
    <row r="19" spans="1:7" ht="15" thickTop="1" thickBot="1" x14ac:dyDescent="0.5">
      <c r="A19" s="152"/>
      <c r="B19" s="162"/>
      <c r="C19" s="80" t="s">
        <v>97</v>
      </c>
      <c r="D19" s="79"/>
      <c r="E19" s="155"/>
      <c r="F19" s="155"/>
      <c r="G19" s="155"/>
    </row>
    <row r="20" spans="1:7" ht="15" thickTop="1" thickBot="1" x14ac:dyDescent="0.5">
      <c r="A20" s="160"/>
      <c r="B20" s="163"/>
      <c r="C20" s="81"/>
      <c r="D20" s="82"/>
      <c r="E20" s="155"/>
      <c r="F20" s="155"/>
      <c r="G20" s="155"/>
    </row>
    <row r="21" spans="1:7" ht="15" customHeight="1" thickTop="1" thickBot="1" x14ac:dyDescent="0.5">
      <c r="A21" s="152">
        <v>4</v>
      </c>
      <c r="B21" s="164" t="s">
        <v>76</v>
      </c>
      <c r="C21" s="83" t="s">
        <v>77</v>
      </c>
      <c r="D21" s="79"/>
      <c r="E21" s="155" t="str">
        <f>IF(AND(D25&gt;=50%, D25&lt;60%), 50,"")</f>
        <v/>
      </c>
      <c r="F21" s="155" t="str">
        <f>IF(AND(D25&gt;=60%, D25&lt;75%), 100, "")</f>
        <v/>
      </c>
      <c r="G21" s="155" t="str">
        <f>IF(D25&gt;=75%, 200, "")</f>
        <v/>
      </c>
    </row>
    <row r="22" spans="1:7" ht="15" thickTop="1" thickBot="1" x14ac:dyDescent="0.5">
      <c r="A22" s="152"/>
      <c r="B22" s="162"/>
      <c r="C22" s="84" t="s">
        <v>98</v>
      </c>
      <c r="D22" s="85"/>
      <c r="E22" s="155"/>
      <c r="F22" s="155"/>
      <c r="G22" s="155"/>
    </row>
    <row r="23" spans="1:7" ht="15" thickTop="1" thickBot="1" x14ac:dyDescent="0.5">
      <c r="A23" s="152"/>
      <c r="B23" s="162"/>
      <c r="C23" s="86" t="s">
        <v>78</v>
      </c>
      <c r="D23" s="79"/>
      <c r="E23" s="155"/>
      <c r="F23" s="155"/>
      <c r="G23" s="155"/>
    </row>
    <row r="24" spans="1:7" ht="15" thickTop="1" thickBot="1" x14ac:dyDescent="0.5">
      <c r="A24" s="152"/>
      <c r="B24" s="162"/>
      <c r="C24" s="46"/>
      <c r="D24" s="87"/>
      <c r="E24" s="155"/>
      <c r="F24" s="155"/>
      <c r="G24" s="155"/>
    </row>
    <row r="25" spans="1:7" ht="15" thickTop="1" thickBot="1" x14ac:dyDescent="0.5">
      <c r="A25" s="152"/>
      <c r="B25" s="162"/>
      <c r="C25" s="86" t="s">
        <v>79</v>
      </c>
      <c r="D25" s="88">
        <f>IF(AND(D21&gt;0, D23&gt;0), (D23)/(D21-D22), 0%)</f>
        <v>0</v>
      </c>
      <c r="E25" s="155"/>
      <c r="F25" s="155"/>
      <c r="G25" s="155"/>
    </row>
    <row r="26" spans="1:7" ht="15" thickTop="1" thickBot="1" x14ac:dyDescent="0.5">
      <c r="A26" s="119"/>
      <c r="B26" s="120" t="s">
        <v>9</v>
      </c>
      <c r="C26" s="121"/>
      <c r="D26" s="121"/>
      <c r="E26" s="117"/>
      <c r="F26" s="117"/>
      <c r="G26" s="118"/>
    </row>
    <row r="27" spans="1:7" ht="14.65" customHeight="1" thickTop="1" x14ac:dyDescent="0.45">
      <c r="A27" s="151">
        <v>5</v>
      </c>
      <c r="B27" s="157" t="s">
        <v>110</v>
      </c>
      <c r="C27" s="89"/>
      <c r="D27" s="90"/>
      <c r="E27" s="148" t="str">
        <f>IF(AND(D28&gt;=4, D29="Yes", G27&gt;200, F27&gt;100), 50, "")</f>
        <v/>
      </c>
      <c r="F27" s="148" t="str">
        <f>IF(AND(D28&gt;=5, D32&gt;=50%, G27&gt;200), 100, "")</f>
        <v/>
      </c>
      <c r="G27" s="148" t="str">
        <f>IF(AND(D28&gt;=6, D32&gt;=50%), 200, "")</f>
        <v/>
      </c>
    </row>
    <row r="28" spans="1:7" x14ac:dyDescent="0.45">
      <c r="A28" s="152"/>
      <c r="B28" s="158"/>
      <c r="C28" s="45" t="s">
        <v>113</v>
      </c>
      <c r="D28" s="130"/>
      <c r="E28" s="149"/>
      <c r="F28" s="149"/>
      <c r="G28" s="149"/>
    </row>
    <row r="29" spans="1:7" x14ac:dyDescent="0.45">
      <c r="A29" s="152"/>
      <c r="B29" s="158"/>
      <c r="C29" s="126" t="s">
        <v>112</v>
      </c>
      <c r="D29" s="129"/>
      <c r="E29" s="149"/>
      <c r="F29" s="149"/>
      <c r="G29" s="149"/>
    </row>
    <row r="30" spans="1:7" x14ac:dyDescent="0.45">
      <c r="A30" s="152"/>
      <c r="B30" s="158"/>
      <c r="C30" s="45" t="s">
        <v>114</v>
      </c>
      <c r="D30" s="131"/>
      <c r="E30" s="149"/>
      <c r="F30" s="149"/>
      <c r="G30" s="149"/>
    </row>
    <row r="31" spans="1:7" x14ac:dyDescent="0.45">
      <c r="A31" s="152"/>
      <c r="B31" s="158"/>
      <c r="C31" s="45"/>
      <c r="D31" s="127"/>
      <c r="E31" s="149"/>
      <c r="F31" s="149"/>
      <c r="G31" s="149"/>
    </row>
    <row r="32" spans="1:7" ht="15.4" customHeight="1" thickBot="1" x14ac:dyDescent="0.5">
      <c r="A32" s="160"/>
      <c r="B32" s="159"/>
      <c r="C32" s="86" t="s">
        <v>115</v>
      </c>
      <c r="D32" s="128">
        <f>IF(D21&gt;0, D30/D23, 0%)</f>
        <v>0</v>
      </c>
      <c r="E32" s="150"/>
      <c r="F32" s="150"/>
      <c r="G32" s="150"/>
    </row>
    <row r="33" spans="1:7" ht="15" customHeight="1" thickTop="1" thickBot="1" x14ac:dyDescent="0.5">
      <c r="A33" s="151">
        <v>6</v>
      </c>
      <c r="B33" s="153" t="s">
        <v>111</v>
      </c>
      <c r="C33" s="92" t="s">
        <v>116</v>
      </c>
      <c r="D33" s="129"/>
      <c r="E33" s="155" t="str">
        <f>IF(AND(D33="Yes", F33&gt;100, G33&gt;200), 50, "")</f>
        <v/>
      </c>
      <c r="F33" s="155" t="str">
        <f>IF(AND(D33="Yes", D34&gt;=6, D35="Yes", G33&gt;200), 100, "")</f>
        <v/>
      </c>
      <c r="G33" s="155" t="str">
        <f>IF(AND(D33="Yes", D34&gt;=6, D35="Yes", D37="Yes"), 200, "")</f>
        <v/>
      </c>
    </row>
    <row r="34" spans="1:7" ht="15" thickTop="1" thickBot="1" x14ac:dyDescent="0.5">
      <c r="A34" s="152"/>
      <c r="B34" s="154"/>
      <c r="C34" s="45" t="s">
        <v>117</v>
      </c>
      <c r="D34" s="95"/>
      <c r="E34" s="155"/>
      <c r="F34" s="155"/>
      <c r="G34" s="155"/>
    </row>
    <row r="35" spans="1:7" ht="15" thickTop="1" thickBot="1" x14ac:dyDescent="0.5">
      <c r="A35" s="152"/>
      <c r="B35" s="154"/>
      <c r="C35" s="93" t="s">
        <v>118</v>
      </c>
      <c r="D35" s="129"/>
      <c r="E35" s="155"/>
      <c r="F35" s="155"/>
      <c r="G35" s="155"/>
    </row>
    <row r="36" spans="1:7" ht="15" customHeight="1" thickTop="1" thickBot="1" x14ac:dyDescent="0.5">
      <c r="A36" s="152"/>
      <c r="B36" s="154"/>
      <c r="C36" s="156" t="s">
        <v>119</v>
      </c>
      <c r="D36" s="91"/>
      <c r="E36" s="148"/>
      <c r="F36" s="148"/>
      <c r="G36" s="148"/>
    </row>
    <row r="37" spans="1:7" ht="15" thickTop="1" thickBot="1" x14ac:dyDescent="0.5">
      <c r="A37" s="152"/>
      <c r="B37" s="154"/>
      <c r="C37" s="156"/>
      <c r="D37" s="133"/>
      <c r="E37" s="155"/>
      <c r="F37" s="155"/>
      <c r="G37" s="155"/>
    </row>
    <row r="38" spans="1:7" ht="15" thickTop="1" thickBot="1" x14ac:dyDescent="0.5">
      <c r="A38" s="119"/>
      <c r="B38" s="120" t="s">
        <v>8</v>
      </c>
      <c r="C38" s="121"/>
      <c r="D38" s="122"/>
      <c r="E38" s="132"/>
      <c r="F38" s="132"/>
      <c r="G38" s="118"/>
    </row>
    <row r="39" spans="1:7" ht="15" customHeight="1" thickTop="1" thickBot="1" x14ac:dyDescent="0.5">
      <c r="A39" s="152">
        <v>7</v>
      </c>
      <c r="B39" s="162" t="s">
        <v>102</v>
      </c>
      <c r="C39" s="94" t="s">
        <v>100</v>
      </c>
      <c r="D39" s="79"/>
      <c r="E39" s="155" t="str">
        <f>IF(AND(D39="Yes", F39&gt;100, G39&gt;200), 50, "")</f>
        <v/>
      </c>
      <c r="F39" s="155" t="str">
        <f>IF(AND(D39="Yes",D40="Yes", G39&gt;200), 100, "")</f>
        <v/>
      </c>
      <c r="G39" s="155" t="str">
        <f>IF(AND(D39="Yes",D40="Yes", D41&gt;=10), 200, "")</f>
        <v/>
      </c>
    </row>
    <row r="40" spans="1:7" ht="15" thickTop="1" thickBot="1" x14ac:dyDescent="0.5">
      <c r="A40" s="152"/>
      <c r="B40" s="162"/>
      <c r="C40" s="94" t="s">
        <v>120</v>
      </c>
      <c r="D40" s="79"/>
      <c r="E40" s="155"/>
      <c r="F40" s="155"/>
      <c r="G40" s="155"/>
    </row>
    <row r="41" spans="1:7" ht="15" thickTop="1" thickBot="1" x14ac:dyDescent="0.5">
      <c r="A41" s="152"/>
      <c r="B41" s="162"/>
      <c r="C41" s="45" t="s">
        <v>80</v>
      </c>
      <c r="D41" s="95"/>
      <c r="E41" s="155"/>
      <c r="F41" s="155"/>
      <c r="G41" s="155"/>
    </row>
    <row r="42" spans="1:7" ht="21" customHeight="1" thickTop="1" thickBot="1" x14ac:dyDescent="0.5">
      <c r="A42" s="160"/>
      <c r="B42" s="163"/>
      <c r="C42" s="96"/>
      <c r="D42" s="97"/>
      <c r="E42" s="155"/>
      <c r="F42" s="155"/>
      <c r="G42" s="155"/>
    </row>
    <row r="43" spans="1:7" ht="15" customHeight="1" thickTop="1" thickBot="1" x14ac:dyDescent="0.5">
      <c r="A43" s="152">
        <v>8</v>
      </c>
      <c r="B43" s="180" t="s">
        <v>81</v>
      </c>
      <c r="C43" s="93" t="s">
        <v>101</v>
      </c>
      <c r="D43" s="79"/>
      <c r="E43" s="155" t="str">
        <f>IF(AND(D43="Yes", F43&gt;100, G43&gt;200), 50, "")</f>
        <v/>
      </c>
      <c r="F43" s="155" t="str">
        <f>IF(AND(D43="Yes", D44&gt;=75%, G43&gt;200), 100, "")</f>
        <v/>
      </c>
      <c r="G43" s="155" t="str">
        <f>IF(AND(D43="Yes", D45&gt;=75%, D47="Yes"), 200, "")</f>
        <v/>
      </c>
    </row>
    <row r="44" spans="1:7" ht="15" thickTop="1" thickBot="1" x14ac:dyDescent="0.5">
      <c r="A44" s="152"/>
      <c r="B44" s="180"/>
      <c r="C44" s="93" t="s">
        <v>82</v>
      </c>
      <c r="D44" s="79"/>
      <c r="E44" s="155"/>
      <c r="F44" s="155"/>
      <c r="G44" s="155"/>
    </row>
    <row r="45" spans="1:7" ht="15" thickTop="1" thickBot="1" x14ac:dyDescent="0.5">
      <c r="A45" s="152"/>
      <c r="B45" s="180"/>
      <c r="C45" s="98" t="s">
        <v>83</v>
      </c>
      <c r="D45" s="88" t="str">
        <f>IF(D41&gt;0, D44/D41, "0%")</f>
        <v>0%</v>
      </c>
      <c r="E45" s="155"/>
      <c r="F45" s="155"/>
      <c r="G45" s="155"/>
    </row>
    <row r="46" spans="1:7" ht="15" thickTop="1" thickBot="1" x14ac:dyDescent="0.5">
      <c r="A46" s="152"/>
      <c r="B46" s="180"/>
      <c r="C46" s="99"/>
      <c r="D46" s="100"/>
      <c r="E46" s="155"/>
      <c r="F46" s="155"/>
      <c r="G46" s="155"/>
    </row>
    <row r="47" spans="1:7" ht="15" thickTop="1" thickBot="1" x14ac:dyDescent="0.5">
      <c r="A47" s="152"/>
      <c r="B47" s="180"/>
      <c r="C47" s="99" t="s">
        <v>84</v>
      </c>
      <c r="D47" s="79"/>
      <c r="E47" s="155"/>
      <c r="F47" s="155"/>
      <c r="G47" s="155"/>
    </row>
    <row r="48" spans="1:7" ht="15" thickTop="1" thickBot="1" x14ac:dyDescent="0.5">
      <c r="A48" s="119"/>
      <c r="B48" s="121"/>
      <c r="C48" s="121"/>
      <c r="D48" s="121"/>
      <c r="E48" s="123"/>
      <c r="F48" s="123"/>
      <c r="G48" s="124"/>
    </row>
    <row r="49" spans="1:7" x14ac:dyDescent="0.45">
      <c r="A49" s="86"/>
      <c r="B49"/>
      <c r="C49"/>
      <c r="D49"/>
      <c r="E49"/>
      <c r="F49"/>
      <c r="G49" s="101"/>
    </row>
    <row r="50" spans="1:7" ht="14.65" thickBot="1" x14ac:dyDescent="0.5">
      <c r="A50"/>
      <c r="B50" s="102" t="s">
        <v>85</v>
      </c>
      <c r="C50"/>
      <c r="D50"/>
      <c r="E50"/>
      <c r="F50"/>
      <c r="G50" s="101"/>
    </row>
    <row r="51" spans="1:7" ht="15.75" thickTop="1" thickBot="1" x14ac:dyDescent="0.5">
      <c r="A51" s="103"/>
      <c r="B51" s="102" t="s">
        <v>86</v>
      </c>
      <c r="C51" s="104"/>
      <c r="D51"/>
      <c r="E51" s="179" t="s">
        <v>87</v>
      </c>
      <c r="F51" s="179"/>
      <c r="G51" s="105">
        <f>SUM(E39:G47,E27:G37,E17:G25,E7:G15)</f>
        <v>0</v>
      </c>
    </row>
    <row r="52" spans="1:7" ht="15.75" thickTop="1" thickBot="1" x14ac:dyDescent="0.5">
      <c r="A52" s="103"/>
      <c r="B52" s="102" t="s">
        <v>88</v>
      </c>
      <c r="C52" s="104"/>
      <c r="D52"/>
      <c r="E52" s="179" t="s">
        <v>89</v>
      </c>
      <c r="F52" s="179"/>
      <c r="G52" s="106" t="str">
        <f>IF(G48&gt;=1200,"Gold",IF(G48&gt;=800,"Silver",IF(G48&gt;=400,"Bronze","")))</f>
        <v/>
      </c>
    </row>
    <row r="53" spans="1:7" ht="14.65" thickTop="1" x14ac:dyDescent="0.45"/>
  </sheetData>
  <mergeCells count="47">
    <mergeCell ref="E51:F51"/>
    <mergeCell ref="E52:F52"/>
    <mergeCell ref="A43:A47"/>
    <mergeCell ref="B43:B47"/>
    <mergeCell ref="E43:E47"/>
    <mergeCell ref="F43:F47"/>
    <mergeCell ref="G43:G47"/>
    <mergeCell ref="A39:A42"/>
    <mergeCell ref="B39:B42"/>
    <mergeCell ref="E39:E42"/>
    <mergeCell ref="F39:F42"/>
    <mergeCell ref="G39:G42"/>
    <mergeCell ref="A12:A15"/>
    <mergeCell ref="B12:B15"/>
    <mergeCell ref="E12:E15"/>
    <mergeCell ref="F12:F15"/>
    <mergeCell ref="G12:G15"/>
    <mergeCell ref="A1:G1"/>
    <mergeCell ref="A2:G2"/>
    <mergeCell ref="A3:G3"/>
    <mergeCell ref="A4:G4"/>
    <mergeCell ref="A7:A11"/>
    <mergeCell ref="B7:B11"/>
    <mergeCell ref="E7:E11"/>
    <mergeCell ref="F7:F11"/>
    <mergeCell ref="G7:G11"/>
    <mergeCell ref="F17:F20"/>
    <mergeCell ref="G17:G20"/>
    <mergeCell ref="B21:B25"/>
    <mergeCell ref="E21:E25"/>
    <mergeCell ref="F21:F25"/>
    <mergeCell ref="G21:G25"/>
    <mergeCell ref="A17:A20"/>
    <mergeCell ref="A21:A25"/>
    <mergeCell ref="A27:A32"/>
    <mergeCell ref="B17:B20"/>
    <mergeCell ref="E17:E20"/>
    <mergeCell ref="G27:G32"/>
    <mergeCell ref="A33:A37"/>
    <mergeCell ref="B33:B37"/>
    <mergeCell ref="E33:E37"/>
    <mergeCell ref="F33:F37"/>
    <mergeCell ref="G33:G37"/>
    <mergeCell ref="C36:C37"/>
    <mergeCell ref="B27:B32"/>
    <mergeCell ref="E27:E32"/>
    <mergeCell ref="F27:F32"/>
  </mergeCells>
  <dataValidations count="8">
    <dataValidation type="whole" allowBlank="1" showInputMessage="1" showErrorMessage="1" sqref="D21" xr:uid="{1C6639CA-F0A3-4A02-A4CB-C8E56B0A9262}">
      <formula1>0</formula1>
      <formula2>999</formula2>
    </dataValidation>
    <dataValidation type="whole" operator="greaterThanOrEqual" allowBlank="1" showInputMessage="1" showErrorMessage="1" errorTitle="Number Invalid" error="Must be whole number." sqref="D41 D34" xr:uid="{DC4CE1BC-8A5E-4295-8117-376291DCDF4B}">
      <formula1>0</formula1>
    </dataValidation>
    <dataValidation type="date" allowBlank="1" showInputMessage="1" showErrorMessage="1" errorTitle="Date Out of Range" error="Date must be during 2021" sqref="D8" xr:uid="{5550AD00-F9F3-4876-AE89-BBCF8ADCC7A3}">
      <formula1>44197</formula1>
      <formula2>44561</formula2>
    </dataValidation>
    <dataValidation type="whole" allowBlank="1" showInputMessage="1" showErrorMessage="1" sqref="D10:D11 D22" xr:uid="{F6306AE7-9F04-4A4C-86BC-7094D269B172}">
      <formula1>0</formula1>
      <formula2>100</formula2>
    </dataValidation>
    <dataValidation type="date" allowBlank="1" showInputMessage="1" showErrorMessage="1" errorTitle="Date Out of Range" error="Date must be in 2020 or 2021." sqref="D7 D12" xr:uid="{E069474F-BE38-4CD2-8477-CCED31286DFF}">
      <formula1>44927</formula1>
      <formula2>45291</formula2>
    </dataValidation>
    <dataValidation type="list" allowBlank="1" showInputMessage="1" showErrorMessage="1" sqref="D17:D18 D9 D13:D15 D39:D40 D43 D47 D37 D29 D33 D35" xr:uid="{C386C8A9-9F5E-4261-A8FA-272E57CE80A3}">
      <formula1>"Yes, No"</formula1>
    </dataValidation>
    <dataValidation type="whole" allowBlank="1" showInputMessage="1" showErrorMessage="1" errorTitle="Number Invalid" error="Must be whole number that is no greater than the number eligible to retain. (Cell F32)" sqref="D24" xr:uid="{ED9B9CD6-4580-4F15-B1D1-A54E5F4EF481}">
      <formula1>0</formula1>
      <formula2>#REF!</formula2>
    </dataValidation>
    <dataValidation type="whole" allowBlank="1" showInputMessage="1" showErrorMessage="1" sqref="D19" xr:uid="{70724462-E473-4909-A2B3-7A441E12A70F}">
      <formula1>0</formula1>
      <formula2>1000000</formula2>
    </dataValidation>
  </dataValidations>
  <printOptions horizontalCentered="1"/>
  <pageMargins left="0.4" right="0.4" top="0.5" bottom="0.5" header="0.3" footer="0.3"/>
  <pageSetup scale="77" fitToHeight="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Setup &amp; Instructions</vt:lpstr>
      <vt:lpstr>Scorecard</vt:lpstr>
      <vt:lpstr>Data Entry</vt:lpstr>
      <vt:lpstr>'Setup &amp; Instructions'!DistrictName</vt:lpstr>
    </vt:vector>
  </TitlesOfParts>
  <Company>Volunteer Developed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JTE Crew Worksheet v20210426</dc:title>
  <dc:creator>Frederick Hillenbrand</dc:creator>
  <cp:lastModifiedBy>Ryan McDonald</cp:lastModifiedBy>
  <cp:lastPrinted>2023-04-04T18:14:42Z</cp:lastPrinted>
  <dcterms:created xsi:type="dcterms:W3CDTF">2014-08-26T17:24:57Z</dcterms:created>
  <dcterms:modified xsi:type="dcterms:W3CDTF">2023-04-28T19:48:07Z</dcterms:modified>
  <cp:contentStatus>v20210426</cp:contentStatus>
</cp:coreProperties>
</file>